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LABA(RUGI)" sheetId="1" r:id="rId1"/>
    <sheet name="NERACA" sheetId="2" r:id="rId2"/>
    <sheet name="AK TDK LANGSUNG" sheetId="3" r:id="rId3"/>
    <sheet name="AK LANGSUNG " sheetId="4" r:id="rId4"/>
  </sheets>
  <externalReferences>
    <externalReference r:id="rId5"/>
    <externalReference r:id="rId6"/>
  </externalReferences>
  <definedNames>
    <definedName name="DAFTAR_AKUN">'[1]1daftarakun'!$B$6:$F$258</definedName>
    <definedName name="JURNAL_AKUN_DEBET">'[1]2-jurnal'!$K$8:$K$11657</definedName>
    <definedName name="JURNAL_AKUN_KREDIT">'[1]2-jurnal'!$N$8:$N$11657</definedName>
    <definedName name="JURNAL_NAMA_AKUN_DEBET">'[1]2-jurnal'!$J$8:$J$11657</definedName>
    <definedName name="JURNAL_NAMA_AKUN_KREDIT">'[1]2-jurnal'!$M$8:$M$11657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<sst xmlns="http://schemas.openxmlformats.org/spreadsheetml/2006/main" count="120" uniqueCount="92">
  <si>
    <t>JO. BUMIKALOG</t>
  </si>
  <si>
    <t>KANTOR PUSAT</t>
  </si>
  <si>
    <t xml:space="preserve">LABA (RUGI)  KONSOLIDASI </t>
  </si>
  <si>
    <t>Curr. : IDR</t>
  </si>
  <si>
    <t>NO.</t>
  </si>
  <si>
    <t>NAMA PERKIRAAN</t>
  </si>
  <si>
    <t>BLN. BERJALAN</t>
  </si>
  <si>
    <t>AKHIR</t>
  </si>
  <si>
    <t>PENDAPATAN OPERASIONAL</t>
  </si>
  <si>
    <t>BIAYA OPERASIONAL</t>
  </si>
  <si>
    <t>LABA (RUGI)  OPERASIONAL</t>
  </si>
  <si>
    <t>BIAYA  GA</t>
  </si>
  <si>
    <t>LABA (RUGI) USAHA</t>
  </si>
  <si>
    <t>PENDAPATAN LAINNYA</t>
  </si>
  <si>
    <t>LABA (RUGI) SEBELUM PAJAK</t>
  </si>
  <si>
    <t>BIAYA LAINNYA</t>
  </si>
  <si>
    <t>LABA (RUGI) SETELAH PAJAK</t>
  </si>
  <si>
    <t>DIBUAT OLEH,</t>
  </si>
  <si>
    <t>DISETUJUI OLEH,</t>
  </si>
  <si>
    <t>SUGONDO</t>
  </si>
  <si>
    <t>(……………….)</t>
  </si>
  <si>
    <t>DIDIK HARIJANTO</t>
  </si>
  <si>
    <t>FAT. MANAGER</t>
  </si>
  <si>
    <t>DEPUTY  GM.</t>
  </si>
  <si>
    <t>Plt. GENERAL MANAGER</t>
  </si>
  <si>
    <t xml:space="preserve">N E R A C A   KONSOLIDASI </t>
  </si>
  <si>
    <t>KODE</t>
  </si>
  <si>
    <t>SD.BLN BERJALAN</t>
  </si>
  <si>
    <t>AKTIVA</t>
  </si>
  <si>
    <t xml:space="preserve">PASIVA </t>
  </si>
  <si>
    <t>AKTIVA  LANCAR</t>
  </si>
  <si>
    <t xml:space="preserve">   HUTANG USAHA JANGKA PENDEK</t>
  </si>
  <si>
    <t xml:space="preserve">KAS RUPIAH </t>
  </si>
  <si>
    <t xml:space="preserve">HUTANG USAHA </t>
  </si>
  <si>
    <t>BANK RUPIAH</t>
  </si>
  <si>
    <t>HUTANG AFILIASI</t>
  </si>
  <si>
    <t xml:space="preserve">PIUTANG USAHA </t>
  </si>
  <si>
    <t>HUTANG USAHA LAINNYA</t>
  </si>
  <si>
    <t>PERSEDIAAN</t>
  </si>
  <si>
    <t xml:space="preserve">BIAYA YMH DIBAYAR </t>
  </si>
  <si>
    <t>UANG MUKA &amp; REIMBURS</t>
  </si>
  <si>
    <t>HTG. LAINNYA - UANG MUKA PELANGGAN</t>
  </si>
  <si>
    <t>UANG MUKA - PAJAK</t>
  </si>
  <si>
    <t xml:space="preserve">HUTANG  PAJAK </t>
  </si>
  <si>
    <t xml:space="preserve">BIAYA DIBAYAR DIMUKA </t>
  </si>
  <si>
    <t>HTG JAMSOSTEK, DEVIDEN &amp; PJK TANGGUHAN</t>
  </si>
  <si>
    <t>REKENING ANTAR KANTOR</t>
  </si>
  <si>
    <t>PENYERTAAN SAHAM  &amp; INVESTASI</t>
  </si>
  <si>
    <t xml:space="preserve">   HUTANG USAHA JANGKA PANJANG</t>
  </si>
  <si>
    <t>`</t>
  </si>
  <si>
    <t>HUTANG JANGKA PANJANG</t>
  </si>
  <si>
    <t>AKTIVA  TETAP</t>
  </si>
  <si>
    <t>KEWAJIBAN IMBALAN KERJA KARYAWAN</t>
  </si>
  <si>
    <t>AKTIVA TETAP</t>
  </si>
  <si>
    <t>HAK MINORITAS  &amp; LABA DITANGGUHKAN</t>
  </si>
  <si>
    <t>DEPRESIASI - AKTIVA TETAP</t>
  </si>
  <si>
    <t>SARANA LEASING</t>
  </si>
  <si>
    <t xml:space="preserve">   MODAL</t>
  </si>
  <si>
    <t>DEPRESIASI SARANA LEASING</t>
  </si>
  <si>
    <t xml:space="preserve">EKUITAS - PENYERTAAN MODAL </t>
  </si>
  <si>
    <t>PJR GAJI; BY DTGHKN,  AKT DLM PENY., DLL</t>
  </si>
  <si>
    <t>EKUITAS - MODAL BELUM DISETOR</t>
  </si>
  <si>
    <t>EKUITAS - AKM. LABA (RUGI)  DITAHAN</t>
  </si>
  <si>
    <t>EKUITAS - AKM. LABA (RUGI)  DITAHAN - BERJALAN</t>
  </si>
  <si>
    <t>TOTAL  AKTIVA</t>
  </si>
  <si>
    <t>TOTAL PASIVA ( HUTANG + MODAL )</t>
  </si>
  <si>
    <t>S U G O N D O</t>
  </si>
  <si>
    <t>(…………………..)</t>
  </si>
  <si>
    <t>ARUS KAS METODE TIDAK LANGSUNG</t>
  </si>
  <si>
    <t>AKTIVITAS OPERASIONAL</t>
  </si>
  <si>
    <t>Laba Bersih</t>
  </si>
  <si>
    <t>Akm Penyusutan</t>
  </si>
  <si>
    <t>Piutang Usaha</t>
  </si>
  <si>
    <t>Aktiva lancar lain</t>
  </si>
  <si>
    <t>Hutang lancar</t>
  </si>
  <si>
    <t>Kenaikan/penurunan karena aktivitas operasional</t>
  </si>
  <si>
    <t>AKTIVITAS INVESTASI</t>
  </si>
  <si>
    <t>Pembelian /Penjualan Aktiva tetap</t>
  </si>
  <si>
    <t>Kenaikan/penurunan karena aktivitas Investasi</t>
  </si>
  <si>
    <t>AKTIVITAS PENDANAAN</t>
  </si>
  <si>
    <t>Hutang Jangka panjang</t>
  </si>
  <si>
    <t>Penarikan Dividen / modal</t>
  </si>
  <si>
    <t>Kenaikan/penurunan karena aktivitas Pendanaan</t>
  </si>
  <si>
    <t>Kenaikan/penurunan Kas</t>
  </si>
  <si>
    <t>Saldo Awal Kas</t>
  </si>
  <si>
    <t>Saldo Akhir Kas</t>
  </si>
  <si>
    <t>ARUS KAS METODE LANGSUNG</t>
  </si>
  <si>
    <t>Biaya Operasional</t>
  </si>
  <si>
    <t>Pendapatan &amp; Biaya  lain</t>
  </si>
  <si>
    <t>Biaya GA</t>
  </si>
  <si>
    <t>Hutang Lancar</t>
  </si>
  <si>
    <t>Biaya penyusutan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</si>
</sst>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_(* #,##0_);_(* \(#,##0\);_(* &quot;-&quot;??_);_(@_)"/>
    <numFmt numFmtId="181" formatCode="_(* #,##0.00000_);_(* \(#,##0.00000\);_(* &quot;-&quot;?????_);_(@_)"/>
    <numFmt numFmtId="182" formatCode="0;[Red]0"/>
    <numFmt numFmtId="183" formatCode="&quot;PER, &quot;\ \ dd\-mmm\-yy"/>
    <numFmt numFmtId="184" formatCode="mmm\-yy"/>
    <numFmt numFmtId="185" formatCode="_(* #,##0_);_(* \(#,##0\);_(* &quot;-&quot;?????_);_(@_)"/>
    <numFmt numFmtId="186" formatCode="&quot;PERIODE,&quot;\ \ \ \ \ mmm\-yy"/>
    <numFmt numFmtId="187" formatCode="_(* #,##0.0000_);_(* \(#,##0.0000\);_(* &quot;-&quot;????_);_(@_)"/>
  </numFmts>
  <fonts count="32">
    <font>
      <sz val="11"/>
      <color theme="1"/>
      <name val="Calibri"/>
      <charset val="1"/>
      <scheme val="minor"/>
    </font>
    <font>
      <b/>
      <sz val="12"/>
      <color rgb="FFFFFF00"/>
      <name val="Calibri"/>
      <charset val="1"/>
      <scheme val="minor"/>
    </font>
    <font>
      <b/>
      <u/>
      <sz val="11"/>
      <color theme="1"/>
      <name val="Calibri"/>
      <charset val="1"/>
      <scheme val="minor"/>
    </font>
    <font>
      <b/>
      <sz val="11"/>
      <color theme="1"/>
      <name val="Calibri"/>
      <charset val="1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Arial Narrow"/>
      <charset val="134"/>
    </font>
    <font>
      <sz val="9"/>
      <color indexed="8"/>
      <name val="Arial"/>
      <charset val="134"/>
    </font>
    <font>
      <u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" borderId="2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29" applyNumberFormat="0" applyAlignment="0" applyProtection="0">
      <alignment vertical="center"/>
    </xf>
    <xf numFmtId="0" fontId="22" fillId="7" borderId="30" applyNumberFormat="0" applyAlignment="0" applyProtection="0">
      <alignment vertical="center"/>
    </xf>
    <xf numFmtId="0" fontId="23" fillId="7" borderId="29" applyNumberFormat="0" applyAlignment="0" applyProtection="0">
      <alignment vertical="center"/>
    </xf>
    <xf numFmtId="0" fontId="24" fillId="8" borderId="31" applyNumberFormat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6" fillId="0" borderId="33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1" fillId="0" borderId="0"/>
  </cellStyleXfs>
  <cellXfs count="103">
    <xf numFmtId="0" fontId="0" fillId="0" borderId="0" xfId="0"/>
    <xf numFmtId="0" fontId="1" fillId="2" borderId="0" xfId="0" applyFont="1" applyFill="1"/>
    <xf numFmtId="0" fontId="1" fillId="2" borderId="0" xfId="0" applyFont="1" applyFill="1"/>
    <xf numFmtId="0" fontId="2" fillId="0" borderId="0" xfId="0" applyFont="1"/>
    <xf numFmtId="178" fontId="0" fillId="0" borderId="0" xfId="0" applyNumberFormat="1"/>
    <xf numFmtId="180" fontId="0" fillId="0" borderId="0" xfId="1" applyNumberFormat="1" applyFont="1" applyFill="1" applyAlignment="1"/>
    <xf numFmtId="180" fontId="0" fillId="0" borderId="0" xfId="0" applyNumberFormat="1"/>
    <xf numFmtId="180" fontId="0" fillId="0" borderId="0" xfId="1" applyNumberFormat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/>
    <xf numFmtId="178" fontId="3" fillId="0" borderId="3" xfId="0" applyNumberFormat="1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Border="1"/>
    <xf numFmtId="178" fontId="3" fillId="0" borderId="6" xfId="0" applyNumberFormat="1" applyFont="1" applyBorder="1"/>
    <xf numFmtId="0" fontId="0" fillId="0" borderId="0" xfId="0" applyAlignme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181" fontId="0" fillId="0" borderId="0" xfId="0" applyNumberFormat="1"/>
    <xf numFmtId="182" fontId="0" fillId="0" borderId="0" xfId="0" applyNumberFormat="1"/>
    <xf numFmtId="0" fontId="5" fillId="0" borderId="0" xfId="0" applyFont="1" applyBorder="1"/>
    <xf numFmtId="181" fontId="6" fillId="0" borderId="0" xfId="0" applyNumberFormat="1" applyFont="1"/>
    <xf numFmtId="0" fontId="7" fillId="0" borderId="0" xfId="0" applyFont="1" applyAlignment="1">
      <alignment horizontal="center"/>
    </xf>
    <xf numFmtId="183" fontId="7" fillId="0" borderId="0" xfId="0" applyNumberFormat="1" applyFont="1" applyBorder="1" applyAlignment="1">
      <alignment horizontal="center"/>
    </xf>
    <xf numFmtId="0" fontId="4" fillId="3" borderId="7" xfId="0" applyFont="1" applyFill="1" applyBorder="1" applyAlignment="1">
      <alignment vertical="center"/>
    </xf>
    <xf numFmtId="181" fontId="4" fillId="3" borderId="8" xfId="0" applyNumberFormat="1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184" fontId="4" fillId="3" borderId="8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81" fontId="4" fillId="0" borderId="1" xfId="0" applyNumberFormat="1" applyFont="1" applyBorder="1" applyAlignment="1">
      <alignment horizontal="left"/>
    </xf>
    <xf numFmtId="181" fontId="4" fillId="0" borderId="2" xfId="0" applyNumberFormat="1" applyFont="1" applyBorder="1" applyAlignment="1">
      <alignment horizontal="left"/>
    </xf>
    <xf numFmtId="0" fontId="0" fillId="0" borderId="2" xfId="0" applyBorder="1"/>
    <xf numFmtId="0" fontId="0" fillId="0" borderId="10" xfId="0" applyBorder="1"/>
    <xf numFmtId="0" fontId="0" fillId="0" borderId="11" xfId="0" applyBorder="1"/>
    <xf numFmtId="181" fontId="4" fillId="0" borderId="0" xfId="0" applyNumberFormat="1" applyFont="1" applyBorder="1"/>
    <xf numFmtId="0" fontId="0" fillId="0" borderId="0" xfId="0" applyBorder="1"/>
    <xf numFmtId="0" fontId="0" fillId="0" borderId="12" xfId="0" applyBorder="1"/>
    <xf numFmtId="182" fontId="0" fillId="0" borderId="0" xfId="0" applyNumberFormat="1" applyBorder="1" applyAlignment="1">
      <alignment horizontal="center"/>
    </xf>
    <xf numFmtId="0" fontId="8" fillId="0" borderId="0" xfId="0" applyFont="1" applyBorder="1"/>
    <xf numFmtId="178" fontId="0" fillId="0" borderId="12" xfId="0" applyNumberFormat="1" applyBorder="1"/>
    <xf numFmtId="178" fontId="0" fillId="0" borderId="12" xfId="4" applyFont="1" applyBorder="1"/>
    <xf numFmtId="182" fontId="9" fillId="4" borderId="0" xfId="0" applyNumberFormat="1" applyFont="1" applyFill="1" applyBorder="1" applyAlignment="1">
      <alignment horizontal="center" wrapText="1"/>
    </xf>
    <xf numFmtId="180" fontId="0" fillId="0" borderId="12" xfId="1" applyNumberFormat="1" applyFont="1" applyBorder="1"/>
    <xf numFmtId="0" fontId="8" fillId="0" borderId="0" xfId="0" applyFont="1" applyFill="1" applyBorder="1"/>
    <xf numFmtId="0" fontId="0" fillId="0" borderId="7" xfId="0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180" fontId="0" fillId="0" borderId="0" xfId="1" applyNumberFormat="1" applyFont="1"/>
    <xf numFmtId="0" fontId="0" fillId="0" borderId="0" xfId="0" applyFont="1" applyAlignment="1">
      <alignment horizontal="center"/>
    </xf>
    <xf numFmtId="185" fontId="0" fillId="0" borderId="0" xfId="0" applyNumberForma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182" fontId="4" fillId="3" borderId="8" xfId="0" applyNumberFormat="1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182" fontId="4" fillId="0" borderId="0" xfId="0" applyNumberFormat="1" applyFont="1" applyBorder="1"/>
    <xf numFmtId="178" fontId="0" fillId="0" borderId="10" xfId="0" applyNumberFormat="1" applyBorder="1"/>
    <xf numFmtId="0" fontId="4" fillId="0" borderId="0" xfId="0" applyFont="1" applyBorder="1"/>
    <xf numFmtId="178" fontId="0" fillId="0" borderId="12" xfId="0" applyNumberFormat="1" applyFont="1" applyFill="1" applyBorder="1" applyAlignment="1"/>
    <xf numFmtId="182" fontId="9" fillId="4" borderId="0" xfId="0" applyNumberFormat="1" applyFont="1" applyFill="1" applyBorder="1" applyAlignment="1">
      <alignment wrapText="1"/>
    </xf>
    <xf numFmtId="178" fontId="0" fillId="0" borderId="13" xfId="0" applyNumberFormat="1" applyBorder="1"/>
    <xf numFmtId="180" fontId="0" fillId="0" borderId="13" xfId="1" applyNumberFormat="1" applyFont="1" applyBorder="1"/>
    <xf numFmtId="182" fontId="4" fillId="0" borderId="8" xfId="0" applyNumberFormat="1" applyFont="1" applyBorder="1" applyAlignment="1">
      <alignment vertical="center"/>
    </xf>
    <xf numFmtId="180" fontId="4" fillId="0" borderId="9" xfId="1" applyNumberFormat="1" applyFont="1" applyBorder="1" applyAlignment="1">
      <alignment vertical="center"/>
    </xf>
    <xf numFmtId="180" fontId="0" fillId="0" borderId="0" xfId="1" applyNumberFormat="1" applyFont="1" applyAlignment="1">
      <alignment vertical="center"/>
    </xf>
    <xf numFmtId="178" fontId="0" fillId="0" borderId="0" xfId="0" applyNumberFormat="1" applyAlignment="1">
      <alignment vertical="center"/>
    </xf>
    <xf numFmtId="182" fontId="0" fillId="0" borderId="0" xfId="0" applyNumberFormat="1" applyBorder="1"/>
    <xf numFmtId="178" fontId="0" fillId="0" borderId="0" xfId="0" applyNumberFormat="1" applyBorder="1"/>
    <xf numFmtId="0" fontId="10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81" fontId="5" fillId="0" borderId="0" xfId="0" applyNumberFormat="1" applyFont="1" applyAlignment="1">
      <alignment horizontal="center"/>
    </xf>
    <xf numFmtId="186" fontId="5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4" fillId="3" borderId="14" xfId="0" applyFont="1" applyFill="1" applyBorder="1" applyAlignment="1">
      <alignment horizontal="center"/>
    </xf>
    <xf numFmtId="181" fontId="0" fillId="3" borderId="15" xfId="0" applyNumberFormat="1" applyFill="1" applyBorder="1"/>
    <xf numFmtId="0" fontId="0" fillId="3" borderId="15" xfId="0" applyFill="1" applyBorder="1"/>
    <xf numFmtId="0" fontId="0" fillId="3" borderId="16" xfId="0" applyFill="1" applyBorder="1"/>
    <xf numFmtId="0" fontId="4" fillId="0" borderId="11" xfId="0" applyFont="1" applyBorder="1" applyAlignment="1">
      <alignment horizontal="center"/>
    </xf>
    <xf numFmtId="181" fontId="0" fillId="0" borderId="0" xfId="0" applyNumberFormat="1" applyBorder="1"/>
    <xf numFmtId="0" fontId="0" fillId="0" borderId="17" xfId="0" applyBorder="1"/>
    <xf numFmtId="49" fontId="4" fillId="0" borderId="11" xfId="0" applyNumberFormat="1" applyFont="1" applyBorder="1" applyAlignment="1">
      <alignment horizontal="center"/>
    </xf>
    <xf numFmtId="181" fontId="0" fillId="0" borderId="0" xfId="0" applyNumberFormat="1" applyFont="1" applyBorder="1"/>
    <xf numFmtId="187" fontId="0" fillId="0" borderId="0" xfId="0" applyNumberFormat="1" applyFont="1" applyBorder="1"/>
    <xf numFmtId="0" fontId="4" fillId="0" borderId="18" xfId="0" applyFont="1" applyBorder="1" applyAlignment="1">
      <alignment horizontal="center"/>
    </xf>
    <xf numFmtId="181" fontId="4" fillId="0" borderId="19" xfId="0" applyNumberFormat="1" applyFont="1" applyBorder="1"/>
    <xf numFmtId="0" fontId="0" fillId="0" borderId="19" xfId="0" applyBorder="1"/>
    <xf numFmtId="0" fontId="0" fillId="0" borderId="20" xfId="0" applyBorder="1"/>
    <xf numFmtId="178" fontId="4" fillId="0" borderId="21" xfId="0" applyNumberFormat="1" applyFont="1" applyBorder="1"/>
    <xf numFmtId="178" fontId="11" fillId="0" borderId="12" xfId="49" applyNumberFormat="1" applyBorder="1"/>
    <xf numFmtId="0" fontId="4" fillId="0" borderId="22" xfId="0" applyFont="1" applyBorder="1" applyAlignment="1">
      <alignment horizontal="center" vertical="center"/>
    </xf>
    <xf numFmtId="181" fontId="4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178" fontId="4" fillId="0" borderId="25" xfId="0" applyNumberFormat="1" applyFont="1" applyBorder="1" applyAlignment="1">
      <alignment vertical="center"/>
    </xf>
    <xf numFmtId="0" fontId="0" fillId="0" borderId="0" xfId="0" applyFont="1" applyAlignment="1">
      <alignment horizontal="left"/>
    </xf>
    <xf numFmtId="176" fontId="0" fillId="0" borderId="0" xfId="1" applyFont="1"/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/>
    <xf numFmtId="180" fontId="0" fillId="0" borderId="0" xfId="1" applyNumberFormat="1" applyFont="1" applyFill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JOB\15. MARET 2024\14. FEBRUARI 2024\13. JANUARI 2024\Users\BUMIKALOG\Downloads\LAP KEU KONSOLIDASI  AGT 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JOBK\Bumikalog%202025\Laporan%20Keuangan%20th%202025\Januari%2025\LAP%20KEUANGAN%20SAO%20PER%2031%20JANUARI%202025%20(Revisi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daftarakun"/>
      <sheetName val="2-jurnal"/>
      <sheetName val="3-bukubesar"/>
      <sheetName val="4-neraca"/>
      <sheetName val="5-LB"/>
      <sheetName val="NERACA"/>
      <sheetName val="RL"/>
      <sheetName val="BWT"/>
      <sheetName val="KALOG "/>
      <sheetName val="AT"/>
      <sheetName val="INVESTASI"/>
      <sheetName val="BY DITGK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ABA (RUGI) Detail"/>
      <sheetName val="Neraca Detail"/>
      <sheetName val="LABA(RUGI)"/>
      <sheetName val="NERACA"/>
      <sheetName val="RL MYOB"/>
      <sheetName val="Neraca MYOB"/>
    </sheetNames>
    <sheetDataSet>
      <sheetData sheetId="0">
        <row r="4">
          <cell r="A4" t="str">
            <v>Periode, 01 - 31 JANUARI 2025</v>
          </cell>
        </row>
        <row r="16">
          <cell r="E16">
            <v>0</v>
          </cell>
          <cell r="F16">
            <v>2173980867</v>
          </cell>
        </row>
        <row r="87">
          <cell r="E87">
            <v>0</v>
          </cell>
          <cell r="F87">
            <v>1738723728</v>
          </cell>
        </row>
        <row r="152">
          <cell r="E152">
            <v>0</v>
          </cell>
          <cell r="F152">
            <v>150470500.2</v>
          </cell>
        </row>
        <row r="163">
          <cell r="E163">
            <v>0</v>
          </cell>
          <cell r="F163">
            <v>-179411</v>
          </cell>
        </row>
        <row r="168">
          <cell r="E168">
            <v>0</v>
          </cell>
          <cell r="F168">
            <v>0</v>
          </cell>
        </row>
      </sheetData>
      <sheetData sheetId="1">
        <row r="4">
          <cell r="A4" t="str">
            <v>Per, 31 JANUARI 2025</v>
          </cell>
        </row>
        <row r="6">
          <cell r="E6" t="str">
            <v>AWAL (01/1/24)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2">
          <cell r="E72">
            <v>1115802656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909128355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463164065</v>
          </cell>
        </row>
        <row r="81">
          <cell r="E81">
            <v>6175000</v>
          </cell>
        </row>
        <row r="82">
          <cell r="E82">
            <v>42798881</v>
          </cell>
        </row>
        <row r="83">
          <cell r="E83">
            <v>0</v>
          </cell>
        </row>
        <row r="84">
          <cell r="E84">
            <v>362337945</v>
          </cell>
        </row>
        <row r="85">
          <cell r="E85">
            <v>5831839</v>
          </cell>
        </row>
        <row r="86">
          <cell r="E86">
            <v>0</v>
          </cell>
        </row>
        <row r="87">
          <cell r="E87">
            <v>11450674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5689950</v>
          </cell>
        </row>
        <row r="92">
          <cell r="E92">
            <v>0</v>
          </cell>
        </row>
        <row r="93">
          <cell r="E93">
            <v>282240585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-815616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26123220</v>
          </cell>
        </row>
        <row r="105">
          <cell r="E105">
            <v>4476580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28065825682.64</v>
          </cell>
        </row>
        <row r="109">
          <cell r="E109">
            <v>0</v>
          </cell>
        </row>
      </sheetData>
      <sheetData sheetId="2">
        <row r="6">
          <cell r="F6" t="str">
            <v>AWAL (01/1/24)</v>
          </cell>
        </row>
      </sheetData>
      <sheetData sheetId="3"/>
      <sheetData sheetId="4">
        <row r="11">
          <cell r="B11" t="str">
            <v>4-0000</v>
          </cell>
        </row>
        <row r="21">
          <cell r="B21" t="str">
            <v>5-0000</v>
          </cell>
        </row>
        <row r="94">
          <cell r="B94" t="str">
            <v>6-0000</v>
          </cell>
        </row>
        <row r="162">
          <cell r="B162" t="str">
            <v>8-0000</v>
          </cell>
        </row>
        <row r="169">
          <cell r="B169" t="str">
            <v>9-0000</v>
          </cell>
        </row>
      </sheetData>
      <sheetData sheetId="5">
        <row r="13">
          <cell r="B13" t="str">
            <v>1-1100</v>
          </cell>
        </row>
        <row r="16">
          <cell r="B16" t="str">
            <v>1-1200</v>
          </cell>
        </row>
        <row r="24">
          <cell r="B24" t="str">
            <v>1-1300</v>
          </cell>
        </row>
        <row r="28">
          <cell r="B28" t="str">
            <v>1-1400</v>
          </cell>
        </row>
        <row r="31">
          <cell r="B31" t="str">
            <v>1-1500</v>
          </cell>
        </row>
        <row r="39">
          <cell r="B39" t="str">
            <v>1-1600</v>
          </cell>
        </row>
        <row r="50">
          <cell r="B50" t="str">
            <v>1-1700</v>
          </cell>
        </row>
        <row r="54">
          <cell r="B54" t="str">
            <v>1-1800</v>
          </cell>
        </row>
        <row r="59">
          <cell r="B59" t="str">
            <v>1-1900</v>
          </cell>
        </row>
        <row r="62">
          <cell r="B62" t="str">
            <v>1-2000</v>
          </cell>
        </row>
        <row r="70">
          <cell r="B70" t="str">
            <v>1-2200</v>
          </cell>
        </row>
        <row r="76">
          <cell r="B76" t="str">
            <v>1-2300</v>
          </cell>
        </row>
        <row r="78">
          <cell r="B78" t="str">
            <v>1-2400</v>
          </cell>
        </row>
        <row r="80">
          <cell r="B80" t="str">
            <v>1-2500</v>
          </cell>
        </row>
        <row r="103">
          <cell r="B103" t="str">
            <v>2-1001</v>
          </cell>
        </row>
        <row r="106">
          <cell r="B106" t="str">
            <v>2-1004</v>
          </cell>
        </row>
        <row r="108">
          <cell r="B108" t="str">
            <v>2-1006</v>
          </cell>
        </row>
        <row r="109">
          <cell r="B109" t="str">
            <v>2-1007</v>
          </cell>
        </row>
        <row r="114">
          <cell r="B114" t="str">
            <v>2-1012</v>
          </cell>
        </row>
        <row r="115">
          <cell r="B115" t="str">
            <v>2-1013</v>
          </cell>
        </row>
        <row r="126">
          <cell r="B126" t="str">
            <v>2-1024</v>
          </cell>
        </row>
        <row r="130">
          <cell r="B130" t="str">
            <v>2-2000</v>
          </cell>
        </row>
        <row r="133">
          <cell r="B133" t="str">
            <v>2-2003</v>
          </cell>
        </row>
        <row r="134">
          <cell r="B134" t="str">
            <v>2-2004</v>
          </cell>
        </row>
        <row r="149">
          <cell r="B149" t="str">
            <v>3-1000</v>
          </cell>
        </row>
        <row r="152">
          <cell r="B152" t="str">
            <v>3-2000</v>
          </cell>
        </row>
        <row r="155">
          <cell r="B155" t="str">
            <v>3-8000</v>
          </cell>
        </row>
        <row r="157">
          <cell r="B157" t="str">
            <v>3-9000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8"/>
  <sheetViews>
    <sheetView tabSelected="1" workbookViewId="0">
      <selection activeCell="O14" sqref="O14"/>
    </sheetView>
  </sheetViews>
  <sheetFormatPr defaultColWidth="9" defaultRowHeight="14.4"/>
  <cols>
    <col min="1" max="1" width="2.42592592592593" customWidth="1"/>
    <col min="2" max="2" width="8.57407407407407" style="71" customWidth="1"/>
    <col min="3" max="3" width="4" style="19" customWidth="1"/>
    <col min="5" max="5" width="30.5740740740741" customWidth="1"/>
    <col min="6" max="6" width="21.1388888888889" customWidth="1"/>
    <col min="7" max="7" width="21.8518518518519" customWidth="1"/>
    <col min="8" max="8" width="23" customWidth="1"/>
    <col min="9" max="9" width="2.42592592592593" customWidth="1"/>
    <col min="10" max="10" width="16.1388888888889" style="50" customWidth="1"/>
    <col min="11" max="11" width="4.85185185185185" customWidth="1"/>
    <col min="13" max="13" width="2" customWidth="1"/>
    <col min="14" max="14" width="1.85185185185185" customWidth="1"/>
    <col min="15" max="15" width="11.1388888888889" customWidth="1"/>
  </cols>
  <sheetData>
    <row r="1" spans="2:2">
      <c r="B1" s="72" t="s">
        <v>0</v>
      </c>
    </row>
    <row r="2" spans="2:2">
      <c r="B2" s="72" t="s">
        <v>1</v>
      </c>
    </row>
    <row r="3" ht="15.6" spans="2:8">
      <c r="B3" s="73" t="s">
        <v>2</v>
      </c>
      <c r="C3" s="73"/>
      <c r="D3" s="73"/>
      <c r="E3" s="73"/>
      <c r="F3" s="73"/>
      <c r="G3" s="73"/>
      <c r="H3" s="73"/>
    </row>
    <row r="4" ht="15.75" customHeight="1" spans="2:8">
      <c r="B4" s="74" t="str">
        <f>'[2]LABA (RUGI) Detail'!A4</f>
        <v>Periode, 01 - 31 JANUARI 2025</v>
      </c>
      <c r="C4" s="74"/>
      <c r="D4" s="74"/>
      <c r="E4" s="74"/>
      <c r="F4" s="74"/>
      <c r="G4" s="74"/>
      <c r="H4" s="74"/>
    </row>
    <row r="5" ht="15.15" spans="8:8">
      <c r="H5" s="75" t="s">
        <v>3</v>
      </c>
    </row>
    <row r="6" ht="15.15" spans="2:8">
      <c r="B6" s="76" t="s">
        <v>4</v>
      </c>
      <c r="C6" s="77"/>
      <c r="D6" s="78" t="s">
        <v>5</v>
      </c>
      <c r="E6" s="79"/>
      <c r="F6" s="76" t="str">
        <f>'[2]Neraca Detail'!E6</f>
        <v>AWAL (01/1/24)</v>
      </c>
      <c r="G6" s="28" t="s">
        <v>6</v>
      </c>
      <c r="H6" s="30" t="s">
        <v>7</v>
      </c>
    </row>
    <row r="7" spans="2:8">
      <c r="B7" s="80"/>
      <c r="C7" s="81"/>
      <c r="D7" s="37"/>
      <c r="E7" s="82"/>
      <c r="F7" s="35"/>
      <c r="G7" s="38"/>
      <c r="H7" s="38"/>
    </row>
    <row r="8" spans="2:8">
      <c r="B8" s="83" t="str">
        <f>'[2]RL MYOB'!B11</f>
        <v>4-0000</v>
      </c>
      <c r="C8" s="84" t="s">
        <v>8</v>
      </c>
      <c r="D8" s="37"/>
      <c r="E8" s="82"/>
      <c r="F8" s="41">
        <f>'[2]LABA (RUGI) Detail'!E16</f>
        <v>0</v>
      </c>
      <c r="G8" s="41">
        <f>'[2]LABA (RUGI) Detail'!F16</f>
        <v>2173980867</v>
      </c>
      <c r="H8" s="41">
        <f t="shared" ref="H8:H12" si="0">F8+G8</f>
        <v>2173980867</v>
      </c>
    </row>
    <row r="9" spans="2:8">
      <c r="B9" s="83" t="str">
        <f>'[2]RL MYOB'!B21</f>
        <v>5-0000</v>
      </c>
      <c r="C9" s="85" t="s">
        <v>9</v>
      </c>
      <c r="D9" s="37"/>
      <c r="E9" s="82"/>
      <c r="F9" s="41">
        <f>'[2]LABA (RUGI) Detail'!E87</f>
        <v>0</v>
      </c>
      <c r="G9" s="41">
        <f>'[2]LABA (RUGI) Detail'!F87</f>
        <v>1738723728</v>
      </c>
      <c r="H9" s="41">
        <f t="shared" si="0"/>
        <v>1738723728</v>
      </c>
    </row>
    <row r="10" spans="2:8">
      <c r="B10" s="86"/>
      <c r="C10" s="87" t="s">
        <v>10</v>
      </c>
      <c r="D10" s="88"/>
      <c r="E10" s="89"/>
      <c r="F10" s="90">
        <f t="shared" ref="F10:H10" si="1">F8-F9</f>
        <v>0</v>
      </c>
      <c r="G10" s="90">
        <f t="shared" si="1"/>
        <v>435257139</v>
      </c>
      <c r="H10" s="90">
        <f t="shared" si="1"/>
        <v>435257139</v>
      </c>
    </row>
    <row r="11" spans="2:8">
      <c r="B11" s="80"/>
      <c r="C11" s="36"/>
      <c r="D11" s="37"/>
      <c r="E11" s="82"/>
      <c r="F11" s="38"/>
      <c r="G11" s="38"/>
      <c r="H11" s="38"/>
    </row>
    <row r="12" spans="2:8">
      <c r="B12" s="83" t="str">
        <f>'[2]RL MYOB'!B94</f>
        <v>6-0000</v>
      </c>
      <c r="C12" s="84" t="s">
        <v>11</v>
      </c>
      <c r="D12" s="37"/>
      <c r="E12" s="82"/>
      <c r="F12" s="41">
        <f>'[2]LABA (RUGI) Detail'!E152</f>
        <v>0</v>
      </c>
      <c r="G12" s="91">
        <f>'[2]LABA (RUGI) Detail'!F152</f>
        <v>150470500.2</v>
      </c>
      <c r="H12" s="41">
        <f t="shared" si="0"/>
        <v>150470500.2</v>
      </c>
    </row>
    <row r="13" spans="2:8">
      <c r="B13" s="86"/>
      <c r="C13" s="87" t="s">
        <v>12</v>
      </c>
      <c r="D13" s="88"/>
      <c r="E13" s="89"/>
      <c r="F13" s="90">
        <f t="shared" ref="F13:H13" si="2">F10-F12</f>
        <v>0</v>
      </c>
      <c r="G13" s="90">
        <f t="shared" si="2"/>
        <v>284786638.8</v>
      </c>
      <c r="H13" s="90">
        <f t="shared" si="2"/>
        <v>284786638.8</v>
      </c>
    </row>
    <row r="14" spans="2:8">
      <c r="B14" s="80"/>
      <c r="C14" s="81"/>
      <c r="D14" s="37"/>
      <c r="E14" s="82"/>
      <c r="F14" s="38"/>
      <c r="G14" s="38"/>
      <c r="H14" s="38"/>
    </row>
    <row r="15" spans="2:8">
      <c r="B15" s="83" t="str">
        <f>'[2]RL MYOB'!B162</f>
        <v>8-0000</v>
      </c>
      <c r="C15" s="81" t="s">
        <v>13</v>
      </c>
      <c r="D15" s="37"/>
      <c r="E15" s="82"/>
      <c r="F15" s="41">
        <f>'[2]LABA (RUGI) Detail'!E163</f>
        <v>0</v>
      </c>
      <c r="G15" s="41">
        <f>'[2]LABA (RUGI) Detail'!F163</f>
        <v>-179411</v>
      </c>
      <c r="H15" s="41">
        <f>F15+G15</f>
        <v>-179411</v>
      </c>
    </row>
    <row r="16" spans="2:8">
      <c r="B16" s="86"/>
      <c r="C16" s="87" t="s">
        <v>14</v>
      </c>
      <c r="D16" s="88"/>
      <c r="E16" s="89"/>
      <c r="F16" s="90">
        <f t="shared" ref="F16:H16" si="3">F13+F15</f>
        <v>0</v>
      </c>
      <c r="G16" s="90">
        <f t="shared" si="3"/>
        <v>284607227.8</v>
      </c>
      <c r="H16" s="90">
        <f t="shared" si="3"/>
        <v>284607227.8</v>
      </c>
    </row>
    <row r="17" spans="2:15">
      <c r="B17" s="80"/>
      <c r="C17" s="81"/>
      <c r="D17" s="37"/>
      <c r="E17" s="82"/>
      <c r="F17" s="38"/>
      <c r="G17" s="38"/>
      <c r="H17" s="38"/>
      <c r="O17" s="101"/>
    </row>
    <row r="18" spans="2:15">
      <c r="B18" s="83" t="str">
        <f>'[2]RL MYOB'!B169</f>
        <v>9-0000</v>
      </c>
      <c r="C18" s="37" t="s">
        <v>15</v>
      </c>
      <c r="E18" s="82"/>
      <c r="F18" s="41">
        <f>'[2]LABA (RUGI) Detail'!E168</f>
        <v>0</v>
      </c>
      <c r="G18" s="41">
        <f>'[2]LABA (RUGI) Detail'!F168</f>
        <v>0</v>
      </c>
      <c r="H18" s="41">
        <f>F18+G18</f>
        <v>0</v>
      </c>
      <c r="O18" s="101"/>
    </row>
    <row r="19" ht="19.5" customHeight="1" spans="2:15">
      <c r="B19" s="92"/>
      <c r="C19" s="93" t="s">
        <v>16</v>
      </c>
      <c r="D19" s="94"/>
      <c r="E19" s="95"/>
      <c r="F19" s="96">
        <f t="shared" ref="F19:H19" si="4">F16-F18</f>
        <v>0</v>
      </c>
      <c r="G19" s="96">
        <f t="shared" si="4"/>
        <v>284607227.8</v>
      </c>
      <c r="H19" s="96">
        <f t="shared" si="4"/>
        <v>284607227.8</v>
      </c>
      <c r="J19" s="102"/>
      <c r="O19" s="101"/>
    </row>
    <row r="20" spans="10:10">
      <c r="J20" s="102"/>
    </row>
    <row r="21" spans="10:10">
      <c r="J21" s="102"/>
    </row>
    <row r="22" spans="2:15">
      <c r="B22" s="97" t="s">
        <v>17</v>
      </c>
      <c r="F22" s="54" t="s">
        <v>18</v>
      </c>
      <c r="G22" s="54"/>
      <c r="H22" s="54"/>
      <c r="I22" s="54"/>
      <c r="J22" s="102"/>
      <c r="O22" s="101"/>
    </row>
    <row r="23" spans="2:2">
      <c r="B23" s="51"/>
    </row>
    <row r="24" spans="2:7">
      <c r="B24" s="51"/>
      <c r="G24" s="98"/>
    </row>
    <row r="25" spans="2:2">
      <c r="B25" s="51"/>
    </row>
    <row r="26" spans="2:2">
      <c r="B26" s="51"/>
    </row>
    <row r="27" spans="2:9">
      <c r="B27" s="99" t="s">
        <v>19</v>
      </c>
      <c r="F27" s="53" t="s">
        <v>20</v>
      </c>
      <c r="H27" s="70" t="s">
        <v>21</v>
      </c>
      <c r="I27" s="70"/>
    </row>
    <row r="28" spans="2:9">
      <c r="B28" s="97" t="s">
        <v>22</v>
      </c>
      <c r="F28" s="54" t="s">
        <v>23</v>
      </c>
      <c r="H28" s="100" t="s">
        <v>24</v>
      </c>
      <c r="I28" s="100"/>
    </row>
  </sheetData>
  <mergeCells count="5">
    <mergeCell ref="B3:H3"/>
    <mergeCell ref="B4:H4"/>
    <mergeCell ref="F22:I22"/>
    <mergeCell ref="H27:I27"/>
    <mergeCell ref="H28:I28"/>
  </mergeCells>
  <pageMargins left="0.511811023622047" right="0" top="0.354330708661417" bottom="0.15748031496063" header="0.31496062992126" footer="0.31496062992126"/>
  <pageSetup paperSize="9" scale="11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O60"/>
  <sheetViews>
    <sheetView topLeftCell="A15" workbookViewId="0">
      <selection activeCell="E37" sqref="E37"/>
    </sheetView>
  </sheetViews>
  <sheetFormatPr defaultColWidth="9" defaultRowHeight="14.4"/>
  <cols>
    <col min="1" max="1" width="0.425925925925926" customWidth="1"/>
    <col min="2" max="2" width="1.28703703703704" customWidth="1"/>
    <col min="3" max="3" width="6.57407407407407" style="19" customWidth="1"/>
    <col min="4" max="4" width="39.4259259259259" customWidth="1"/>
    <col min="5" max="5" width="17" customWidth="1"/>
    <col min="6" max="6" width="17.712962962963" customWidth="1"/>
    <col min="7" max="7" width="16.712962962963" customWidth="1"/>
    <col min="8" max="8" width="0.574074074074074" customWidth="1"/>
    <col min="9" max="9" width="6.28703703703704" style="20" customWidth="1"/>
    <col min="10" max="10" width="43.4259259259259" customWidth="1"/>
    <col min="11" max="11" width="18.287037037037" customWidth="1"/>
    <col min="12" max="12" width="17" customWidth="1"/>
    <col min="13" max="13" width="20.4259259259259" customWidth="1"/>
    <col min="14" max="14" width="21.4259259259259" customWidth="1"/>
  </cols>
  <sheetData>
    <row r="1" ht="15.6" spans="2:3">
      <c r="B1" s="21" t="s">
        <v>0</v>
      </c>
      <c r="C1" s="22"/>
    </row>
    <row r="2" ht="15.6" spans="2:2">
      <c r="B2" s="21" t="s">
        <v>1</v>
      </c>
    </row>
    <row r="3" s="16" customFormat="1" ht="18" spans="2:13">
      <c r="B3" s="23" t="s">
        <v>25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ht="18" spans="2:13">
      <c r="B4" s="24" t="str">
        <f>'[2]Neraca Detail'!A4</f>
        <v>Per, 31 JANUARI 2025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ht="15.15"/>
    <row r="6" s="17" customFormat="1" ht="23.25" customHeight="1" spans="2:13">
      <c r="B6" s="25"/>
      <c r="C6" s="26" t="s">
        <v>26</v>
      </c>
      <c r="D6" s="27" t="s">
        <v>5</v>
      </c>
      <c r="E6" s="28" t="str">
        <f>'[2]LABA(RUGI)'!F6</f>
        <v>AWAL (01/1/24)</v>
      </c>
      <c r="F6" s="29" t="s">
        <v>27</v>
      </c>
      <c r="G6" s="30" t="s">
        <v>7</v>
      </c>
      <c r="H6" s="25"/>
      <c r="I6" s="55" t="s">
        <v>26</v>
      </c>
      <c r="J6" s="27" t="s">
        <v>5</v>
      </c>
      <c r="K6" s="28" t="str">
        <f>E6</f>
        <v>AWAL (01/1/24)</v>
      </c>
      <c r="L6" s="56" t="s">
        <v>27</v>
      </c>
      <c r="M6" s="28" t="s">
        <v>7</v>
      </c>
    </row>
    <row r="7" spans="2:13">
      <c r="B7" s="31" t="s">
        <v>28</v>
      </c>
      <c r="C7" s="32"/>
      <c r="D7" s="33"/>
      <c r="E7" s="34"/>
      <c r="F7" s="34"/>
      <c r="G7" s="34"/>
      <c r="H7" s="35"/>
      <c r="I7" s="57" t="s">
        <v>29</v>
      </c>
      <c r="J7" s="37"/>
      <c r="K7" s="58"/>
      <c r="L7" s="58"/>
      <c r="M7" s="41"/>
    </row>
    <row r="8" ht="17.25" customHeight="1" spans="2:13">
      <c r="B8" s="35"/>
      <c r="C8" s="36" t="s">
        <v>30</v>
      </c>
      <c r="D8" s="37"/>
      <c r="E8" s="38"/>
      <c r="F8" s="38"/>
      <c r="G8" s="38"/>
      <c r="H8" s="35"/>
      <c r="I8" s="57" t="s">
        <v>31</v>
      </c>
      <c r="J8" s="59"/>
      <c r="K8" s="41"/>
      <c r="L8" s="41"/>
      <c r="M8" s="41"/>
    </row>
    <row r="9" spans="2:14">
      <c r="B9" s="35"/>
      <c r="C9" s="39" t="str">
        <f>'[2]Neraca MYOB'!B13</f>
        <v>1-1100</v>
      </c>
      <c r="D9" s="40" t="s">
        <v>32</v>
      </c>
      <c r="E9" s="41">
        <v>1162000000</v>
      </c>
      <c r="F9" s="42">
        <f>G9-E9</f>
        <v>100000000</v>
      </c>
      <c r="G9" s="41">
        <f>1162000000+100000000</f>
        <v>1262000000</v>
      </c>
      <c r="H9" s="35"/>
      <c r="I9" s="43" t="str">
        <f>'[2]Neraca MYOB'!B103</f>
        <v>2-1001</v>
      </c>
      <c r="J9" s="40" t="s">
        <v>33</v>
      </c>
      <c r="K9" s="41">
        <f>SUM('[2]Neraca Detail'!E72:E74)</f>
        <v>1115802656</v>
      </c>
      <c r="L9" s="60">
        <f t="shared" ref="L9:L26" si="0">M9-K9</f>
        <v>2230161</v>
      </c>
      <c r="M9" s="44">
        <f>1068032817+50000000</f>
        <v>1118032817</v>
      </c>
      <c r="N9" s="50"/>
    </row>
    <row r="10" spans="2:14">
      <c r="B10" s="35"/>
      <c r="C10" s="39" t="str">
        <f>'[2]Neraca MYOB'!B16</f>
        <v>1-1200</v>
      </c>
      <c r="D10" s="40" t="s">
        <v>34</v>
      </c>
      <c r="E10" s="41">
        <v>6993566.6</v>
      </c>
      <c r="F10" s="42">
        <f t="shared" ref="F10:F24" si="1">G10-E10</f>
        <v>49964688</v>
      </c>
      <c r="G10" s="41">
        <v>56958254.6</v>
      </c>
      <c r="H10" s="35"/>
      <c r="I10" s="43" t="str">
        <f>'[2]Neraca MYOB'!B106</f>
        <v>2-1004</v>
      </c>
      <c r="J10" s="40" t="s">
        <v>35</v>
      </c>
      <c r="K10" s="41">
        <f>SUM('[2]Neraca Detail'!E75:E76)</f>
        <v>0</v>
      </c>
      <c r="L10" s="60">
        <f t="shared" si="0"/>
        <v>0</v>
      </c>
      <c r="M10" s="44">
        <v>0</v>
      </c>
      <c r="N10" s="50"/>
    </row>
    <row r="11" spans="2:14">
      <c r="B11" s="35"/>
      <c r="C11" s="43" t="str">
        <f>'[2]Neraca MYOB'!B24</f>
        <v>1-1300</v>
      </c>
      <c r="D11" s="40" t="s">
        <v>36</v>
      </c>
      <c r="E11" s="41">
        <v>14994959392</v>
      </c>
      <c r="F11" s="42">
        <f t="shared" si="1"/>
        <v>-1045968189</v>
      </c>
      <c r="G11" s="41">
        <v>13948991203</v>
      </c>
      <c r="H11" s="35"/>
      <c r="I11" s="43" t="str">
        <f>'[2]Neraca MYOB'!B108</f>
        <v>2-1006</v>
      </c>
      <c r="J11" s="40" t="s">
        <v>37</v>
      </c>
      <c r="K11" s="41">
        <f>SUM('[2]Neraca Detail'!E77)</f>
        <v>909128355</v>
      </c>
      <c r="L11" s="60">
        <f t="shared" si="0"/>
        <v>6175000</v>
      </c>
      <c r="M11" s="44">
        <v>915303355</v>
      </c>
      <c r="N11" s="50"/>
    </row>
    <row r="12" spans="2:14">
      <c r="B12" s="35"/>
      <c r="C12" s="39" t="str">
        <f>'[2]Neraca MYOB'!B28</f>
        <v>1-1400</v>
      </c>
      <c r="D12" s="40" t="s">
        <v>38</v>
      </c>
      <c r="E12" s="41">
        <v>115782525</v>
      </c>
      <c r="F12" s="42">
        <f t="shared" si="1"/>
        <v>-7594925</v>
      </c>
      <c r="G12" s="41">
        <v>108187600</v>
      </c>
      <c r="H12" s="35"/>
      <c r="I12" s="43" t="str">
        <f>'[2]Neraca MYOB'!B109</f>
        <v>2-1007</v>
      </c>
      <c r="J12" s="40" t="s">
        <v>39</v>
      </c>
      <c r="K12" s="41">
        <f>SUM('[2]Neraca Detail'!E78:E83)</f>
        <v>512137946</v>
      </c>
      <c r="L12" s="60">
        <f t="shared" si="0"/>
        <v>4889417</v>
      </c>
      <c r="M12" s="44">
        <v>517027363</v>
      </c>
      <c r="N12" s="50"/>
    </row>
    <row r="13" spans="2:14">
      <c r="B13" s="35"/>
      <c r="C13" s="39" t="str">
        <f>'[2]Neraca MYOB'!B31</f>
        <v>1-1500</v>
      </c>
      <c r="D13" s="40" t="s">
        <v>40</v>
      </c>
      <c r="E13" s="41">
        <v>697707217</v>
      </c>
      <c r="F13" s="42">
        <f t="shared" si="1"/>
        <v>0</v>
      </c>
      <c r="G13" s="41">
        <v>697707217</v>
      </c>
      <c r="H13" s="35"/>
      <c r="I13" s="43" t="str">
        <f>'[2]Neraca MYOB'!B114</f>
        <v>2-1012</v>
      </c>
      <c r="J13" s="40" t="s">
        <v>41</v>
      </c>
      <c r="K13" s="41">
        <f>SUM('[2]Neraca Detail'!E84)</f>
        <v>362337945</v>
      </c>
      <c r="L13" s="60">
        <f t="shared" si="0"/>
        <v>-59973833</v>
      </c>
      <c r="M13" s="44">
        <v>302364112</v>
      </c>
      <c r="N13" s="50"/>
    </row>
    <row r="14" spans="2:14">
      <c r="B14" s="35"/>
      <c r="C14" s="39" t="str">
        <f>'[2]Neraca MYOB'!B39</f>
        <v>1-1600</v>
      </c>
      <c r="D14" s="40" t="s">
        <v>42</v>
      </c>
      <c r="E14" s="41">
        <v>757730330.36</v>
      </c>
      <c r="F14" s="42">
        <f t="shared" si="1"/>
        <v>132452616</v>
      </c>
      <c r="G14" s="41">
        <v>890182946.36</v>
      </c>
      <c r="H14" s="35"/>
      <c r="I14" s="43" t="str">
        <f>'[2]Neraca MYOB'!B115</f>
        <v>2-1013</v>
      </c>
      <c r="J14" s="40" t="s">
        <v>43</v>
      </c>
      <c r="K14" s="41">
        <f>SUM('[2]Neraca Detail'!E85:E95)</f>
        <v>305213048</v>
      </c>
      <c r="L14" s="60">
        <f t="shared" si="0"/>
        <v>235440279.8</v>
      </c>
      <c r="M14" s="44">
        <v>540653327.8</v>
      </c>
      <c r="N14" s="50"/>
    </row>
    <row r="15" spans="2:14">
      <c r="B15" s="35"/>
      <c r="C15" s="39" t="str">
        <f>'[2]Neraca MYOB'!B50</f>
        <v>1-1700</v>
      </c>
      <c r="D15" s="40" t="s">
        <v>44</v>
      </c>
      <c r="E15" s="41">
        <v>618356005</v>
      </c>
      <c r="F15" s="42">
        <f t="shared" si="1"/>
        <v>-304566923</v>
      </c>
      <c r="G15" s="41">
        <v>313789082</v>
      </c>
      <c r="H15" s="35"/>
      <c r="I15" s="43" t="str">
        <f>'[2]Neraca MYOB'!B126</f>
        <v>2-1024</v>
      </c>
      <c r="J15" s="40" t="s">
        <v>45</v>
      </c>
      <c r="K15" s="41">
        <f>SUM('[2]Neraca Detail'!E96:E98)</f>
        <v>-815616</v>
      </c>
      <c r="L15" s="60">
        <f t="shared" si="0"/>
        <v>0</v>
      </c>
      <c r="M15" s="44">
        <v>-815616</v>
      </c>
      <c r="N15" s="50"/>
    </row>
    <row r="16" spans="2:14">
      <c r="B16" s="35"/>
      <c r="C16" s="39" t="str">
        <f>'[2]Neraca MYOB'!B54</f>
        <v>1-1800</v>
      </c>
      <c r="D16" s="40" t="s">
        <v>46</v>
      </c>
      <c r="E16" s="41">
        <v>13447356315.48</v>
      </c>
      <c r="F16" s="42">
        <f t="shared" si="1"/>
        <v>1672556824.6</v>
      </c>
      <c r="G16" s="44">
        <v>15119913140.08</v>
      </c>
      <c r="H16" s="35"/>
      <c r="I16" s="43"/>
      <c r="J16" s="40"/>
      <c r="K16" s="41"/>
      <c r="L16" s="60">
        <f t="shared" si="0"/>
        <v>0</v>
      </c>
      <c r="M16" s="44"/>
      <c r="N16" s="50"/>
    </row>
    <row r="17" spans="2:14">
      <c r="B17" s="35"/>
      <c r="C17" s="39" t="str">
        <f>'[2]Neraca MYOB'!B59</f>
        <v>1-1900</v>
      </c>
      <c r="D17" s="40" t="s">
        <v>47</v>
      </c>
      <c r="E17" s="41">
        <v>1548228270</v>
      </c>
      <c r="F17" s="42">
        <f t="shared" si="1"/>
        <v>-58165769</v>
      </c>
      <c r="G17" s="41">
        <v>1490062501</v>
      </c>
      <c r="H17" s="35"/>
      <c r="I17" s="57" t="s">
        <v>48</v>
      </c>
      <c r="J17" s="40"/>
      <c r="K17" s="41"/>
      <c r="L17" s="60">
        <f t="shared" si="0"/>
        <v>0</v>
      </c>
      <c r="M17" s="44">
        <v>0</v>
      </c>
      <c r="N17" s="50"/>
    </row>
    <row r="18" spans="2:14">
      <c r="B18" s="35"/>
      <c r="D18" s="45" t="s">
        <v>49</v>
      </c>
      <c r="E18" s="41"/>
      <c r="F18" s="42">
        <f t="shared" si="1"/>
        <v>0</v>
      </c>
      <c r="G18" s="41"/>
      <c r="H18" s="35"/>
      <c r="I18" s="43" t="str">
        <f>'[2]Neraca MYOB'!B130</f>
        <v>2-2000</v>
      </c>
      <c r="J18" s="40" t="s">
        <v>50</v>
      </c>
      <c r="K18" s="41">
        <v>2495414434</v>
      </c>
      <c r="L18" s="60">
        <f t="shared" si="0"/>
        <v>50000000</v>
      </c>
      <c r="M18" s="44">
        <f>2495414434+50000000</f>
        <v>2545414434</v>
      </c>
      <c r="N18" s="50"/>
    </row>
    <row r="19" spans="2:14">
      <c r="B19" s="35"/>
      <c r="C19" s="36" t="s">
        <v>51</v>
      </c>
      <c r="D19" s="40"/>
      <c r="E19" s="41"/>
      <c r="F19" s="42">
        <f t="shared" si="1"/>
        <v>0</v>
      </c>
      <c r="G19" s="41"/>
      <c r="H19" s="35"/>
      <c r="I19" s="43" t="str">
        <f>'[2]Neraca MYOB'!B133</f>
        <v>2-2003</v>
      </c>
      <c r="J19" s="40" t="s">
        <v>52</v>
      </c>
      <c r="K19" s="41">
        <f>SUM('[2]Neraca Detail'!E101)</f>
        <v>0</v>
      </c>
      <c r="L19" s="60">
        <f t="shared" si="0"/>
        <v>0</v>
      </c>
      <c r="M19" s="44">
        <v>0</v>
      </c>
      <c r="N19" s="50"/>
    </row>
    <row r="20" spans="2:14">
      <c r="B20" s="35"/>
      <c r="C20" s="39" t="str">
        <f>'[2]Neraca MYOB'!B62</f>
        <v>1-2000</v>
      </c>
      <c r="D20" s="40" t="s">
        <v>53</v>
      </c>
      <c r="E20" s="41">
        <v>2287310813</v>
      </c>
      <c r="F20" s="42">
        <f t="shared" si="1"/>
        <v>2495000</v>
      </c>
      <c r="G20" s="41">
        <v>2289805813</v>
      </c>
      <c r="H20" s="35"/>
      <c r="I20" s="43" t="str">
        <f>'[2]Neraca MYOB'!B134</f>
        <v>2-2004</v>
      </c>
      <c r="J20" s="40" t="s">
        <v>54</v>
      </c>
      <c r="K20" s="41">
        <f>SUM('[2]Neraca Detail'!E102:E103)</f>
        <v>0</v>
      </c>
      <c r="L20" s="60">
        <f t="shared" si="0"/>
        <v>0</v>
      </c>
      <c r="M20" s="44">
        <v>0</v>
      </c>
      <c r="N20" s="50"/>
    </row>
    <row r="21" spans="2:14">
      <c r="B21" s="35"/>
      <c r="C21" s="39" t="str">
        <f>'[2]Neraca MYOB'!B70</f>
        <v>1-2200</v>
      </c>
      <c r="D21" s="40" t="s">
        <v>55</v>
      </c>
      <c r="E21" s="41">
        <v>-1840780184</v>
      </c>
      <c r="F21" s="42">
        <f t="shared" si="1"/>
        <v>-17805070</v>
      </c>
      <c r="G21" s="41">
        <v>-1858585254</v>
      </c>
      <c r="H21" s="35"/>
      <c r="I21" s="43"/>
      <c r="J21" s="40"/>
      <c r="K21" s="41"/>
      <c r="L21" s="60">
        <f t="shared" si="0"/>
        <v>0</v>
      </c>
      <c r="M21" s="44"/>
      <c r="N21" s="50"/>
    </row>
    <row r="22" ht="18.75" customHeight="1" spans="2:14">
      <c r="B22" s="35"/>
      <c r="C22" s="39" t="str">
        <f>'[2]Neraca MYOB'!B76</f>
        <v>1-2300</v>
      </c>
      <c r="D22" s="40" t="s">
        <v>56</v>
      </c>
      <c r="E22" s="41">
        <f>SUM('[2]Neraca Detail'!E59)</f>
        <v>0</v>
      </c>
      <c r="F22" s="42">
        <f t="shared" si="1"/>
        <v>0</v>
      </c>
      <c r="G22" s="41">
        <v>0</v>
      </c>
      <c r="H22" s="35"/>
      <c r="I22" s="57" t="s">
        <v>57</v>
      </c>
      <c r="J22" s="40"/>
      <c r="K22" s="41"/>
      <c r="L22" s="60">
        <f t="shared" si="0"/>
        <v>0</v>
      </c>
      <c r="M22" s="44"/>
      <c r="N22" s="50"/>
    </row>
    <row r="23" spans="2:14">
      <c r="B23" s="35"/>
      <c r="C23" s="39" t="str">
        <f>'[2]Neraca MYOB'!B78</f>
        <v>1-2400</v>
      </c>
      <c r="D23" s="40" t="s">
        <v>58</v>
      </c>
      <c r="E23" s="41">
        <f>SUM('[2]Neraca Detail'!E60)</f>
        <v>0</v>
      </c>
      <c r="F23" s="42">
        <f t="shared" si="1"/>
        <v>0</v>
      </c>
      <c r="G23" s="41">
        <v>0</v>
      </c>
      <c r="H23" s="35"/>
      <c r="I23" s="43" t="str">
        <f>'[2]Neraca MYOB'!B149</f>
        <v>3-1000</v>
      </c>
      <c r="J23" s="40" t="s">
        <v>59</v>
      </c>
      <c r="K23" s="41">
        <f>SUM('[2]Neraca Detail'!E104:E105)</f>
        <v>30599800</v>
      </c>
      <c r="L23" s="60">
        <f t="shared" si="0"/>
        <v>0</v>
      </c>
      <c r="M23" s="44">
        <v>30599800</v>
      </c>
      <c r="N23" s="50"/>
    </row>
    <row r="24" spans="2:14">
      <c r="B24" s="35"/>
      <c r="C24" s="39" t="str">
        <f>'[2]Neraca MYOB'!B80</f>
        <v>1-2500</v>
      </c>
      <c r="D24" s="40" t="s">
        <v>60</v>
      </c>
      <c r="E24" s="41">
        <f>SUM('[2]Neraca Detail'!E61:E69)</f>
        <v>0</v>
      </c>
      <c r="F24" s="42">
        <f t="shared" si="1"/>
        <v>0</v>
      </c>
      <c r="G24" s="41">
        <v>0</v>
      </c>
      <c r="H24" s="35"/>
      <c r="I24" s="43" t="str">
        <f>'[2]Neraca MYOB'!B152</f>
        <v>3-2000</v>
      </c>
      <c r="J24" s="40" t="s">
        <v>61</v>
      </c>
      <c r="K24" s="41">
        <f>SUM('[2]Neraca Detail'!E106:E107)</f>
        <v>0</v>
      </c>
      <c r="L24" s="60">
        <f t="shared" si="0"/>
        <v>0</v>
      </c>
      <c r="M24" s="44">
        <v>0</v>
      </c>
      <c r="N24" s="50"/>
    </row>
    <row r="25" spans="2:14">
      <c r="B25" s="35"/>
      <c r="E25" s="41"/>
      <c r="F25" s="41"/>
      <c r="G25" s="41"/>
      <c r="H25" s="35"/>
      <c r="I25" s="43" t="str">
        <f>'[2]Neraca MYOB'!B155</f>
        <v>3-8000</v>
      </c>
      <c r="J25" s="40" t="s">
        <v>62</v>
      </c>
      <c r="K25" s="41">
        <f>SUM('[2]Neraca Detail'!E108)</f>
        <v>28065825682.64</v>
      </c>
      <c r="L25" s="60">
        <f t="shared" si="0"/>
        <v>-0.200000762939453</v>
      </c>
      <c r="M25" s="44">
        <v>28065825682.44</v>
      </c>
      <c r="N25" s="50"/>
    </row>
    <row r="26" spans="2:15">
      <c r="B26" s="35"/>
      <c r="E26" s="41"/>
      <c r="F26" s="41"/>
      <c r="G26" s="41"/>
      <c r="H26" s="35"/>
      <c r="I26" s="43" t="str">
        <f>'[2]Neraca MYOB'!B157</f>
        <v>3-9000</v>
      </c>
      <c r="J26" s="40" t="s">
        <v>63</v>
      </c>
      <c r="K26" s="41">
        <f>'[2]Neraca Detail'!E109+'[2]Neraca Detail'!E111</f>
        <v>0</v>
      </c>
      <c r="L26" s="60">
        <f t="shared" si="0"/>
        <v>284607227.8</v>
      </c>
      <c r="M26" s="44">
        <v>284607227.8</v>
      </c>
      <c r="N26" s="50"/>
      <c r="O26" s="4"/>
    </row>
    <row r="27" ht="15.15" spans="2:13">
      <c r="B27" s="35"/>
      <c r="E27" s="41"/>
      <c r="F27" s="41"/>
      <c r="G27" s="41"/>
      <c r="H27" s="35"/>
      <c r="I27" s="61"/>
      <c r="J27" s="37"/>
      <c r="K27" s="62"/>
      <c r="L27" s="62"/>
      <c r="M27" s="63"/>
    </row>
    <row r="28" s="18" customFormat="1" ht="20.25" customHeight="1" spans="2:15">
      <c r="B28" s="46"/>
      <c r="C28" s="47" t="s">
        <v>64</v>
      </c>
      <c r="D28" s="48"/>
      <c r="E28" s="49">
        <f>SUM(E8:E27)</f>
        <v>33795644250.44</v>
      </c>
      <c r="F28" s="49">
        <f>SUM(F8:F27)</f>
        <v>523368252.599998</v>
      </c>
      <c r="G28" s="49">
        <f t="shared" ref="G28:M28" si="2">SUM(G9:G26)</f>
        <v>34319012503.04</v>
      </c>
      <c r="H28" s="46"/>
      <c r="I28" s="64" t="s">
        <v>65</v>
      </c>
      <c r="J28" s="48"/>
      <c r="K28" s="49">
        <f t="shared" si="2"/>
        <v>33795644250.64</v>
      </c>
      <c r="L28" s="49">
        <f t="shared" si="2"/>
        <v>523368252.399999</v>
      </c>
      <c r="M28" s="65">
        <f t="shared" si="2"/>
        <v>34319012503.04</v>
      </c>
      <c r="N28" s="66"/>
      <c r="O28" s="67"/>
    </row>
    <row r="29" spans="5:13">
      <c r="E29" s="50"/>
      <c r="F29" s="50"/>
      <c r="G29" s="50"/>
      <c r="H29" s="37"/>
      <c r="I29" s="68"/>
      <c r="J29" s="37"/>
      <c r="K29" s="69"/>
      <c r="L29" s="69"/>
      <c r="M29" s="69"/>
    </row>
    <row r="30" spans="5:8">
      <c r="E30" s="50">
        <f>E28-K28</f>
        <v>-0.199996948242187</v>
      </c>
      <c r="G30" s="50">
        <f>G28-M28</f>
        <v>0</v>
      </c>
      <c r="H30" s="37"/>
    </row>
    <row r="31" spans="4:13">
      <c r="D31" s="51" t="s">
        <v>17</v>
      </c>
      <c r="F31" s="19"/>
      <c r="I31"/>
      <c r="J31" s="54" t="s">
        <v>18</v>
      </c>
      <c r="K31" s="54"/>
      <c r="L31" s="54"/>
      <c r="M31" s="54"/>
    </row>
    <row r="32" spans="4:9">
      <c r="D32" s="51"/>
      <c r="F32" s="19"/>
      <c r="I32"/>
    </row>
    <row r="33" spans="4:12">
      <c r="D33" s="51"/>
      <c r="F33" s="19"/>
      <c r="I33"/>
      <c r="L33" s="50"/>
    </row>
    <row r="34" spans="4:12">
      <c r="D34" s="51"/>
      <c r="F34" s="19"/>
      <c r="I34"/>
      <c r="L34" s="6"/>
    </row>
    <row r="35" spans="4:9">
      <c r="D35" s="51"/>
      <c r="F35" s="52"/>
      <c r="I35"/>
    </row>
    <row r="36" spans="4:13">
      <c r="D36" s="53" t="s">
        <v>66</v>
      </c>
      <c r="F36" s="19"/>
      <c r="I36"/>
      <c r="J36" s="53" t="s">
        <v>67</v>
      </c>
      <c r="L36" s="70" t="s">
        <v>21</v>
      </c>
      <c r="M36" s="70"/>
    </row>
    <row r="37" spans="4:13">
      <c r="D37" s="54" t="s">
        <v>22</v>
      </c>
      <c r="H37" s="37"/>
      <c r="J37" s="54" t="s">
        <v>23</v>
      </c>
      <c r="L37" s="54" t="s">
        <v>24</v>
      </c>
      <c r="M37" s="54"/>
    </row>
    <row r="38" spans="8:8">
      <c r="H38" s="37"/>
    </row>
    <row r="39" spans="8:8">
      <c r="H39" s="37"/>
    </row>
    <row r="40" spans="8:8">
      <c r="H40" s="37"/>
    </row>
    <row r="41" spans="8:8">
      <c r="H41" s="37"/>
    </row>
    <row r="42" spans="8:8">
      <c r="H42" s="37"/>
    </row>
    <row r="43" spans="8:8">
      <c r="H43" s="37"/>
    </row>
    <row r="44" spans="8:8">
      <c r="H44" s="37"/>
    </row>
    <row r="45" spans="8:8">
      <c r="H45" s="37"/>
    </row>
    <row r="46" spans="8:8">
      <c r="H46" s="37"/>
    </row>
    <row r="47" spans="8:8">
      <c r="H47" s="37"/>
    </row>
    <row r="48" spans="8:8">
      <c r="H48" s="37"/>
    </row>
    <row r="49" spans="8:8">
      <c r="H49" s="37"/>
    </row>
    <row r="50" spans="8:8">
      <c r="H50" s="37"/>
    </row>
    <row r="51" spans="8:8">
      <c r="H51" s="37"/>
    </row>
    <row r="52" spans="8:8">
      <c r="H52" s="37"/>
    </row>
    <row r="53" spans="8:8">
      <c r="H53" s="37"/>
    </row>
    <row r="54" spans="8:8">
      <c r="H54" s="37"/>
    </row>
    <row r="55" spans="8:8">
      <c r="H55" s="37"/>
    </row>
    <row r="56" spans="8:8">
      <c r="H56" s="37"/>
    </row>
    <row r="57" spans="8:8">
      <c r="H57" s="37"/>
    </row>
    <row r="58" spans="8:8">
      <c r="H58" s="37"/>
    </row>
    <row r="59" spans="8:8">
      <c r="H59" s="37"/>
    </row>
    <row r="60" spans="8:8">
      <c r="H60" s="37"/>
    </row>
  </sheetData>
  <mergeCells count="6">
    <mergeCell ref="B3:M3"/>
    <mergeCell ref="B4:M4"/>
    <mergeCell ref="B7:C7"/>
    <mergeCell ref="J31:M31"/>
    <mergeCell ref="L36:M36"/>
    <mergeCell ref="L37:M37"/>
  </mergeCells>
  <pageMargins left="0.196850393700787" right="0.118110236220472" top="0.354330708661417" bottom="0" header="0.31496062992126" footer="0.31496062992126"/>
  <pageSetup paperSize="9" scale="71" fitToHeight="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24"/>
  <sheetViews>
    <sheetView workbookViewId="0">
      <selection activeCell="L21" sqref="L21"/>
    </sheetView>
  </sheetViews>
  <sheetFormatPr defaultColWidth="8.88888888888889" defaultRowHeight="14.4" outlineLevelCol="7"/>
  <cols>
    <col min="6" max="6" width="15.5555555555556"/>
    <col min="7" max="7" width="2.66666666666667" customWidth="1"/>
    <col min="8" max="8" width="15.5555555555556" customWidth="1"/>
  </cols>
  <sheetData>
    <row r="2" ht="15.6" spans="2:8">
      <c r="B2" s="1" t="s">
        <v>68</v>
      </c>
      <c r="C2" s="2"/>
      <c r="D2" s="2"/>
      <c r="E2" s="2"/>
      <c r="F2" s="2"/>
      <c r="G2" s="2"/>
      <c r="H2" s="2"/>
    </row>
    <row r="4" spans="2:2">
      <c r="B4" s="3" t="s">
        <v>69</v>
      </c>
    </row>
    <row r="5" spans="2:8">
      <c r="B5" t="s">
        <v>70</v>
      </c>
      <c r="F5" s="4"/>
      <c r="H5" s="7">
        <f>F5</f>
        <v>0</v>
      </c>
    </row>
    <row r="6" spans="2:8">
      <c r="B6" t="s">
        <v>71</v>
      </c>
      <c r="F6" s="4"/>
      <c r="H6" s="5">
        <f t="shared" ref="H6:H9" si="0">-F6</f>
        <v>0</v>
      </c>
    </row>
    <row r="7" spans="2:8">
      <c r="B7" t="s">
        <v>72</v>
      </c>
      <c r="F7" s="4"/>
      <c r="H7" s="5">
        <f t="shared" si="0"/>
        <v>0</v>
      </c>
    </row>
    <row r="8" spans="2:8">
      <c r="B8" t="s">
        <v>73</v>
      </c>
      <c r="F8" s="4"/>
      <c r="H8" s="5">
        <f t="shared" si="0"/>
        <v>0</v>
      </c>
    </row>
    <row r="9" spans="2:8">
      <c r="B9" t="s">
        <v>74</v>
      </c>
      <c r="F9" s="6"/>
      <c r="H9" s="5">
        <f>F9</f>
        <v>0</v>
      </c>
    </row>
    <row r="10" spans="3:8">
      <c r="C10" t="s">
        <v>75</v>
      </c>
      <c r="H10" s="7">
        <f>SUM(H5:H9)</f>
        <v>0</v>
      </c>
    </row>
    <row r="12" spans="2:2">
      <c r="B12" s="3" t="s">
        <v>76</v>
      </c>
    </row>
    <row r="13" spans="2:8">
      <c r="B13" t="s">
        <v>77</v>
      </c>
      <c r="F13" s="4"/>
      <c r="H13" s="7">
        <f>-F13</f>
        <v>0</v>
      </c>
    </row>
    <row r="14" spans="3:8">
      <c r="C14" t="s">
        <v>78</v>
      </c>
      <c r="H14" s="7">
        <f>SUM(H13:H13)</f>
        <v>0</v>
      </c>
    </row>
    <row r="15" spans="8:8">
      <c r="H15" s="7"/>
    </row>
    <row r="16" spans="2:2">
      <c r="B16" s="3" t="s">
        <v>79</v>
      </c>
    </row>
    <row r="17" spans="2:8">
      <c r="B17" t="s">
        <v>80</v>
      </c>
      <c r="F17" s="6"/>
      <c r="H17" s="7">
        <f>F17</f>
        <v>0</v>
      </c>
    </row>
    <row r="18" spans="2:8">
      <c r="B18" t="s">
        <v>81</v>
      </c>
      <c r="F18" s="6"/>
      <c r="H18" s="7">
        <f>F18</f>
        <v>0</v>
      </c>
    </row>
    <row r="19" spans="3:8">
      <c r="C19" t="s">
        <v>82</v>
      </c>
      <c r="H19" s="7">
        <f>SUM(H17:H18)</f>
        <v>0</v>
      </c>
    </row>
    <row r="21" spans="3:8">
      <c r="C21" t="s">
        <v>83</v>
      </c>
      <c r="H21" s="6">
        <f>H19+H14+H10</f>
        <v>0</v>
      </c>
    </row>
    <row r="22" ht="15.15"/>
    <row r="23" spans="2:8">
      <c r="B23" s="8"/>
      <c r="C23" s="9" t="s">
        <v>84</v>
      </c>
      <c r="D23" s="10"/>
      <c r="E23" s="10"/>
      <c r="F23" s="10"/>
      <c r="G23" s="10"/>
      <c r="H23" s="11"/>
    </row>
    <row r="24" ht="15.15" spans="2:8">
      <c r="B24" s="12"/>
      <c r="C24" s="13" t="s">
        <v>85</v>
      </c>
      <c r="D24" s="14"/>
      <c r="E24" s="14"/>
      <c r="F24" s="14"/>
      <c r="G24" s="14"/>
      <c r="H24" s="15">
        <f>H23+H21</f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26"/>
  <sheetViews>
    <sheetView workbookViewId="0">
      <selection activeCell="M21" sqref="M21"/>
    </sheetView>
  </sheetViews>
  <sheetFormatPr defaultColWidth="8.88888888888889" defaultRowHeight="14.4" outlineLevelCol="7"/>
  <cols>
    <col min="6" max="6" width="15.5555555555556"/>
    <col min="7" max="7" width="2.66666666666667" customWidth="1"/>
    <col min="8" max="8" width="15.5555555555556" customWidth="1"/>
  </cols>
  <sheetData>
    <row r="2" ht="15.6" spans="2:8">
      <c r="B2" s="1" t="s">
        <v>86</v>
      </c>
      <c r="C2" s="2"/>
      <c r="D2" s="2"/>
      <c r="E2" s="2"/>
      <c r="F2" s="2"/>
      <c r="G2" s="2"/>
      <c r="H2" s="2"/>
    </row>
    <row r="4" spans="2:2">
      <c r="B4" s="3" t="s">
        <v>69</v>
      </c>
    </row>
    <row r="5" spans="2:8">
      <c r="B5" t="s">
        <v>72</v>
      </c>
      <c r="F5" s="4"/>
      <c r="H5" s="5"/>
    </row>
    <row r="6" spans="2:8">
      <c r="B6" t="s">
        <v>87</v>
      </c>
      <c r="F6" s="4"/>
      <c r="H6" s="4"/>
    </row>
    <row r="7" spans="2:8">
      <c r="B7" t="s">
        <v>88</v>
      </c>
      <c r="F7" s="4"/>
      <c r="H7" s="4"/>
    </row>
    <row r="8" spans="2:8">
      <c r="B8" t="s">
        <v>89</v>
      </c>
      <c r="F8" s="4"/>
      <c r="H8" s="5"/>
    </row>
    <row r="9" spans="2:8">
      <c r="B9" t="s">
        <v>73</v>
      </c>
      <c r="F9" s="4"/>
      <c r="H9" s="5">
        <f>-F9</f>
        <v>0</v>
      </c>
    </row>
    <row r="10" spans="2:8">
      <c r="B10" t="s">
        <v>90</v>
      </c>
      <c r="F10" s="6"/>
      <c r="H10" s="5">
        <f>F10</f>
        <v>0</v>
      </c>
    </row>
    <row r="11" spans="2:8">
      <c r="B11" t="s">
        <v>91</v>
      </c>
      <c r="F11" s="6"/>
      <c r="H11" s="5">
        <f>-F11</f>
        <v>0</v>
      </c>
    </row>
    <row r="12" spans="3:8">
      <c r="C12" t="s">
        <v>75</v>
      </c>
      <c r="H12" s="7">
        <f>SUM(H5:H11)</f>
        <v>0</v>
      </c>
    </row>
    <row r="14" spans="2:2">
      <c r="B14" s="3" t="s">
        <v>76</v>
      </c>
    </row>
    <row r="15" spans="2:8">
      <c r="B15" t="s">
        <v>77</v>
      </c>
      <c r="F15" s="4"/>
      <c r="H15" s="7">
        <f>-F15</f>
        <v>0</v>
      </c>
    </row>
    <row r="16" spans="3:8">
      <c r="C16" t="s">
        <v>78</v>
      </c>
      <c r="H16" s="7">
        <f>SUM(H15:H15)</f>
        <v>0</v>
      </c>
    </row>
    <row r="17" spans="8:8">
      <c r="H17" s="7"/>
    </row>
    <row r="18" spans="2:2">
      <c r="B18" s="3" t="s">
        <v>79</v>
      </c>
    </row>
    <row r="19" spans="2:8">
      <c r="B19" t="s">
        <v>80</v>
      </c>
      <c r="F19" s="6"/>
      <c r="H19" s="7">
        <f>F19</f>
        <v>0</v>
      </c>
    </row>
    <row r="20" spans="2:8">
      <c r="B20" t="s">
        <v>81</v>
      </c>
      <c r="F20" s="6">
        <f>SUM(NERACA!M23:M25)-SUM(NERACA!K23:K25)</f>
        <v>-0.200000762939453</v>
      </c>
      <c r="H20" s="7">
        <f>F20</f>
        <v>-0.200000762939453</v>
      </c>
    </row>
    <row r="21" spans="3:8">
      <c r="C21" t="s">
        <v>82</v>
      </c>
      <c r="H21" s="7">
        <f>SUM(H19:H20)</f>
        <v>-0.200000762939453</v>
      </c>
    </row>
    <row r="23" spans="3:8">
      <c r="C23" t="s">
        <v>83</v>
      </c>
      <c r="H23" s="6">
        <f>H21+H16+H12</f>
        <v>-0.200000762939453</v>
      </c>
    </row>
    <row r="25" spans="2:8">
      <c r="B25" s="8"/>
      <c r="C25" s="9" t="s">
        <v>84</v>
      </c>
      <c r="D25" s="10"/>
      <c r="E25" s="10"/>
      <c r="F25" s="10"/>
      <c r="G25" s="10"/>
      <c r="H25" s="11"/>
    </row>
    <row r="26" ht="15.15" spans="2:8">
      <c r="B26" s="12"/>
      <c r="C26" s="13" t="s">
        <v>85</v>
      </c>
      <c r="D26" s="14"/>
      <c r="E26" s="14"/>
      <c r="F26" s="14"/>
      <c r="G26" s="14"/>
      <c r="H26" s="15">
        <f>H25+H23</f>
        <v>-0.200000762939453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LABA(RUGI)</vt:lpstr>
      <vt:lpstr>NERACA</vt:lpstr>
      <vt:lpstr>AK TDK LANGSUNG</vt:lpstr>
      <vt:lpstr>AK LANGSUNG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yus nindar</cp:lastModifiedBy>
  <dcterms:created xsi:type="dcterms:W3CDTF">2025-12-21T12:36:13Z</dcterms:created>
  <dcterms:modified xsi:type="dcterms:W3CDTF">2025-12-21T14:48:39Z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03FFBADAA0B24B1B8A60A7EE4280DF60_13</vt:lpwstr>
  </property>
  <property fmtid="{D5CDD505-2E9C-101B-9397-08002B2CF9AE}" pid="3" name="KSOProductBuildVer">
    <vt:lpwstr>1033-12.2.0.23155</vt:lpwstr>
  </property>
</Properties>
</file>